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6275" windowHeight="66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9" i="1" l="1"/>
  <c r="E50" i="1" l="1"/>
  <c r="E49" i="1"/>
  <c r="C55" i="1"/>
  <c r="M4" i="1"/>
  <c r="D23" i="1"/>
  <c r="E23" i="1"/>
  <c r="F23" i="1"/>
  <c r="G23" i="1"/>
  <c r="C23" i="1"/>
  <c r="C24" i="1" s="1"/>
  <c r="C25" i="1" s="1"/>
  <c r="L19" i="1"/>
  <c r="G17" i="1"/>
  <c r="L14" i="1"/>
  <c r="L15" i="1"/>
  <c r="L16" i="1"/>
  <c r="L13" i="1"/>
  <c r="J22" i="1"/>
  <c r="N4" i="1"/>
  <c r="J13" i="1"/>
  <c r="L5" i="1"/>
  <c r="L4" i="1"/>
  <c r="C49" i="1" l="1"/>
  <c r="E20" i="1" l="1"/>
  <c r="F20" i="1"/>
  <c r="G20" i="1"/>
  <c r="D20" i="1"/>
  <c r="E17" i="1"/>
  <c r="E24" i="1" s="1"/>
  <c r="F17" i="1"/>
  <c r="J17" i="1" s="1"/>
  <c r="D17" i="1"/>
  <c r="C40" i="1"/>
  <c r="D40" i="1"/>
  <c r="D41" i="1" s="1"/>
  <c r="D32" i="1"/>
  <c r="C32" i="1"/>
  <c r="M5" i="1"/>
  <c r="J14" i="1"/>
  <c r="J15" i="1"/>
  <c r="N5" i="1"/>
  <c r="N6" i="1" s="1"/>
  <c r="C52" i="1" l="1"/>
  <c r="C37" i="1"/>
  <c r="G52" i="1" s="1"/>
  <c r="F24" i="1"/>
  <c r="E32" i="1"/>
  <c r="D24" i="1"/>
  <c r="D25" i="1" s="1"/>
  <c r="M6" i="1"/>
  <c r="C54" i="1"/>
  <c r="G24" i="1"/>
  <c r="C50" i="1" l="1"/>
  <c r="D28" i="1"/>
  <c r="D29" i="1" s="1"/>
  <c r="C41" i="1"/>
  <c r="C28" i="1"/>
  <c r="C29" i="1" s="1"/>
  <c r="E29" i="1" l="1"/>
  <c r="F33" i="1"/>
  <c r="E33" i="1" l="1"/>
  <c r="E51" i="1" s="1"/>
  <c r="C51" i="1"/>
</calcChain>
</file>

<file path=xl/sharedStrings.xml><?xml version="1.0" encoding="utf-8"?>
<sst xmlns="http://schemas.openxmlformats.org/spreadsheetml/2006/main" count="90" uniqueCount="74">
  <si>
    <t>št.</t>
  </si>
  <si>
    <t>Opis ukrepa</t>
  </si>
  <si>
    <t>Možni letni prihranki</t>
  </si>
  <si>
    <t>Investicija</t>
  </si>
  <si>
    <t>Vračilni rok</t>
  </si>
  <si>
    <t>Prioriteta</t>
  </si>
  <si>
    <r>
      <t>MWh</t>
    </r>
    <r>
      <rPr>
        <b/>
        <vertAlign val="subscript"/>
        <sz val="9"/>
        <color rgb="FF000000"/>
        <rFont val="Calibri"/>
        <family val="2"/>
        <charset val="238"/>
      </rPr>
      <t>E</t>
    </r>
  </si>
  <si>
    <r>
      <t>MWh</t>
    </r>
    <r>
      <rPr>
        <b/>
        <vertAlign val="subscript"/>
        <sz val="9"/>
        <color rgb="FF000000"/>
        <rFont val="Calibri"/>
        <family val="2"/>
        <charset val="238"/>
      </rPr>
      <t>T</t>
    </r>
  </si>
  <si>
    <t>€</t>
  </si>
  <si>
    <t>let</t>
  </si>
  <si>
    <t>ORGANIZACIJSKI UKREPI</t>
  </si>
  <si>
    <t>Osveščanje uporabnikov</t>
  </si>
  <si>
    <t>I.</t>
  </si>
  <si>
    <t>Ciljno spremljanje rabe energije</t>
  </si>
  <si>
    <t>Energetsko upravljanje</t>
  </si>
  <si>
    <t>Pravilno prezračevanje</t>
  </si>
  <si>
    <t>Nadzorni sistem vodenja  energetike</t>
  </si>
  <si>
    <t>SKUPAJ ORG. UKREPI:</t>
  </si>
  <si>
    <t>TEHNIČNO-INVESTICIJSKI UKREPI</t>
  </si>
  <si>
    <t>Ukrepi na ovoju objekta</t>
  </si>
  <si>
    <t>Izolacija fasade</t>
  </si>
  <si>
    <t>Strop</t>
  </si>
  <si>
    <t>II.</t>
  </si>
  <si>
    <t xml:space="preserve">Okna </t>
  </si>
  <si>
    <t>IV.</t>
  </si>
  <si>
    <t>Skupaj</t>
  </si>
  <si>
    <t>Ukrepi na ogrevalnem in prezračevalnem sistemu</t>
  </si>
  <si>
    <t>Ukrepi na elektroenergetskem sistemu</t>
  </si>
  <si>
    <t>Rekonstrukcija razsvetljave</t>
  </si>
  <si>
    <t>SKUPAJ</t>
  </si>
  <si>
    <t xml:space="preserve">Povprečna poraba </t>
  </si>
  <si>
    <t>električne</t>
  </si>
  <si>
    <t>toplotne</t>
  </si>
  <si>
    <t>znesek</t>
  </si>
  <si>
    <t>co2 kg co2/kWh</t>
  </si>
  <si>
    <t>kg CO2</t>
  </si>
  <si>
    <t>EL.EN.</t>
  </si>
  <si>
    <t>TOPL.EN.</t>
  </si>
  <si>
    <t>poraba co2 pred sanacijo</t>
  </si>
  <si>
    <t>skupaj</t>
  </si>
  <si>
    <t xml:space="preserve">letni strošek </t>
  </si>
  <si>
    <t xml:space="preserve">PORABA ENERGIJE </t>
  </si>
  <si>
    <t>PORABA ENERGIJE PO UKREPIH</t>
  </si>
  <si>
    <t>Toplotna energija v MWh</t>
  </si>
  <si>
    <t>Električna energija v MWh</t>
  </si>
  <si>
    <t>Povzetek vseh predlaganih ukrepov:</t>
  </si>
  <si>
    <t>% prihranka od skupne letne porabe</t>
  </si>
  <si>
    <t>letni prihranek električne energije</t>
  </si>
  <si>
    <t xml:space="preserve">MWh    </t>
  </si>
  <si>
    <t>%</t>
  </si>
  <si>
    <t>letni prihranek toplotne energije</t>
  </si>
  <si>
    <t>MWh</t>
  </si>
  <si>
    <t>ton</t>
  </si>
  <si>
    <r>
      <t>% celotnih emisij CO</t>
    </r>
    <r>
      <rPr>
        <vertAlign val="subscript"/>
        <sz val="10"/>
        <rFont val="Calibri"/>
        <family val="2"/>
        <charset val="238"/>
      </rPr>
      <t>2</t>
    </r>
  </si>
  <si>
    <t>skupno zmanjšanje stroškov na leto</t>
  </si>
  <si>
    <t>% od letnega</t>
  </si>
  <si>
    <t xml:space="preserve"> stroška za energijo</t>
  </si>
  <si>
    <t>povprečni vračilni rok</t>
  </si>
  <si>
    <t>Namestitev termostatskih ventilov na zaklep</t>
  </si>
  <si>
    <t>Ukrep</t>
  </si>
  <si>
    <t>Prihranek</t>
  </si>
  <si>
    <t>na leto (kWh)</t>
  </si>
  <si>
    <t>Prihranek v EUR na leto</t>
  </si>
  <si>
    <t>(brez DDV v EUR)</t>
  </si>
  <si>
    <t>Vračilna doba</t>
  </si>
  <si>
    <t>Menjava predstikalnih naprav in kabliranje</t>
  </si>
  <si>
    <t>12 let</t>
  </si>
  <si>
    <t>Ravna streha</t>
  </si>
  <si>
    <t>VI.</t>
  </si>
  <si>
    <t>V.</t>
  </si>
  <si>
    <t>SKUPAJ UKREPI</t>
  </si>
  <si>
    <t xml:space="preserve"> </t>
  </si>
  <si>
    <r>
      <t>skupno zmanjšanje emisij CO</t>
    </r>
    <r>
      <rPr>
        <vertAlign val="subscript"/>
        <sz val="10"/>
        <rFont val="Calibri"/>
        <family val="2"/>
        <charset val="238"/>
      </rPr>
      <t>2</t>
    </r>
  </si>
  <si>
    <t>skupni znesek potrebnih investicij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</si>
</sst>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vertAlign val="subscript"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vertAlign val="subscript"/>
      <sz val="10"/>
      <name val="Calibri"/>
      <family val="2"/>
      <charset val="238"/>
    </font>
    <font>
      <sz val="7"/>
      <name val="Calibri"/>
      <family val="2"/>
      <charset val="238"/>
    </font>
    <font>
      <b/>
      <sz val="9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BE5F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/>
    </xf>
    <xf numFmtId="4" fontId="0" fillId="0" borderId="0" xfId="0" applyNumberFormat="1"/>
    <xf numFmtId="4" fontId="4" fillId="3" borderId="7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4" borderId="12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1" fontId="2" fillId="5" borderId="9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9" fontId="0" fillId="0" borderId="0" xfId="0" applyNumberFormat="1"/>
    <xf numFmtId="1" fontId="2" fillId="2" borderId="11" xfId="0" applyNumberFormat="1" applyFont="1" applyFill="1" applyBorder="1" applyAlignment="1">
      <alignment horizontal="center" vertical="center"/>
    </xf>
    <xf numFmtId="10" fontId="0" fillId="0" borderId="0" xfId="0" applyNumberFormat="1"/>
    <xf numFmtId="4" fontId="7" fillId="6" borderId="0" xfId="0" applyNumberFormat="1" applyFont="1" applyFill="1" applyBorder="1" applyAlignment="1">
      <alignment horizontal="right" vertical="center"/>
    </xf>
    <xf numFmtId="2" fontId="0" fillId="0" borderId="0" xfId="0" applyNumberFormat="1"/>
    <xf numFmtId="0" fontId="10" fillId="3" borderId="9" xfId="0" applyFont="1" applyFill="1" applyBorder="1" applyAlignment="1">
      <alignment horizontal="justify" vertical="center" wrapText="1"/>
    </xf>
    <xf numFmtId="0" fontId="10" fillId="3" borderId="10" xfId="0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left" vertical="center" wrapText="1" inden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4" fontId="10" fillId="0" borderId="10" xfId="0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1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4" fontId="15" fillId="0" borderId="11" xfId="0" applyNumberFormat="1" applyFont="1" applyBorder="1" applyAlignment="1">
      <alignment horizontal="right" vertical="center"/>
    </xf>
    <xf numFmtId="4" fontId="15" fillId="0" borderId="11" xfId="0" applyNumberFormat="1" applyFont="1" applyBorder="1" applyAlignment="1">
      <alignment horizontal="right" vertical="center" indent="2"/>
    </xf>
    <xf numFmtId="0" fontId="15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indent="2"/>
    </xf>
    <xf numFmtId="0" fontId="1" fillId="0" borderId="11" xfId="0" applyFont="1" applyBorder="1"/>
    <xf numFmtId="4" fontId="7" fillId="0" borderId="11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6" fillId="0" borderId="6" xfId="0" applyNumberFormat="1" applyFont="1" applyBorder="1" applyAlignment="1">
      <alignment horizontal="center" vertical="center"/>
    </xf>
    <xf numFmtId="0" fontId="16" fillId="3" borderId="5" xfId="0" applyFont="1" applyFill="1" applyBorder="1" applyAlignment="1">
      <alignment horizontal="right" vertical="center"/>
    </xf>
    <xf numFmtId="0" fontId="16" fillId="3" borderId="5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4" fontId="16" fillId="3" borderId="0" xfId="0" applyNumberFormat="1" applyFont="1" applyFill="1" applyAlignment="1">
      <alignment horizontal="center" vertical="center"/>
    </xf>
    <xf numFmtId="4" fontId="16" fillId="3" borderId="6" xfId="0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right" vertical="center"/>
    </xf>
    <xf numFmtId="0" fontId="16" fillId="3" borderId="12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4" fontId="16" fillId="3" borderId="10" xfId="0" applyNumberFormat="1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4" fontId="10" fillId="3" borderId="10" xfId="0" applyNumberFormat="1" applyFont="1" applyFill="1" applyBorder="1" applyAlignment="1">
      <alignment horizontal="right" vertical="center" wrapText="1"/>
    </xf>
    <xf numFmtId="10" fontId="10" fillId="3" borderId="10" xfId="0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4" fontId="10" fillId="0" borderId="17" xfId="0" applyNumberFormat="1" applyFont="1" applyBorder="1" applyAlignment="1">
      <alignment horizontal="right" vertical="center" wrapText="1"/>
    </xf>
    <xf numFmtId="4" fontId="10" fillId="0" borderId="12" xfId="0" applyNumberFormat="1" applyFont="1" applyBorder="1" applyAlignment="1">
      <alignment horizontal="right" vertical="center" wrapText="1"/>
    </xf>
    <xf numFmtId="0" fontId="10" fillId="0" borderId="18" xfId="0" applyFont="1" applyBorder="1" applyAlignment="1">
      <alignment horizontal="left" vertical="center" wrapText="1" indent="1"/>
    </xf>
    <xf numFmtId="0" fontId="10" fillId="0" borderId="11" xfId="0" applyFont="1" applyBorder="1" applyAlignment="1">
      <alignment horizontal="left" vertical="center" wrapText="1" indent="1"/>
    </xf>
    <xf numFmtId="10" fontId="10" fillId="0" borderId="19" xfId="0" applyNumberFormat="1" applyFont="1" applyBorder="1" applyAlignment="1">
      <alignment horizontal="right" vertical="center" wrapText="1"/>
    </xf>
    <xf numFmtId="10" fontId="10" fillId="0" borderId="13" xfId="0" applyNumberFormat="1" applyFont="1" applyBorder="1" applyAlignment="1">
      <alignment horizontal="right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8" fillId="7" borderId="8" xfId="0" applyFont="1" applyFill="1" applyBorder="1" applyAlignment="1">
      <alignment horizontal="justify" vertical="center" wrapText="1"/>
    </xf>
    <xf numFmtId="0" fontId="8" fillId="7" borderId="4" xfId="0" applyFont="1" applyFill="1" applyBorder="1" applyAlignment="1">
      <alignment horizontal="justify" vertical="center" wrapText="1"/>
    </xf>
    <xf numFmtId="0" fontId="8" fillId="7" borderId="3" xfId="0" applyFont="1" applyFill="1" applyBorder="1" applyAlignment="1">
      <alignment horizontal="justify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10" fontId="10" fillId="3" borderId="8" xfId="0" applyNumberFormat="1" applyFont="1" applyFill="1" applyBorder="1" applyAlignment="1">
      <alignment horizontal="right" vertical="center" wrapText="1"/>
    </xf>
    <xf numFmtId="10" fontId="10" fillId="3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sl-SI"/>
              <a:t>Primerjava porabe energije po ukrepih</a:t>
            </a:r>
          </a:p>
        </c:rich>
      </c:tx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07195975503063"/>
          <c:y val="0.25047462817147859"/>
          <c:w val="0.68232789458018783"/>
          <c:h val="0.5205358705161854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List1!$B$40</c:f>
              <c:strCache>
                <c:ptCount val="1"/>
                <c:pt idx="0">
                  <c:v>PORABA ENERGIJE </c:v>
                </c:pt>
              </c:strCache>
            </c:strRef>
          </c:tx>
          <c:invertIfNegative val="0"/>
          <c:cat>
            <c:strRef>
              <c:f>List1!$C$39:$D$39</c:f>
              <c:strCache>
                <c:ptCount val="2"/>
                <c:pt idx="0">
                  <c:v>Toplotna energija v MWh</c:v>
                </c:pt>
                <c:pt idx="1">
                  <c:v>Električna energija v MWh</c:v>
                </c:pt>
              </c:strCache>
            </c:strRef>
          </c:cat>
          <c:val>
            <c:numRef>
              <c:f>List1!$C$40:$D$40</c:f>
              <c:numCache>
                <c:formatCode>0.00</c:formatCode>
                <c:ptCount val="2"/>
                <c:pt idx="0">
                  <c:v>767.35900000000004</c:v>
                </c:pt>
                <c:pt idx="1">
                  <c:v>433.36099999999999</c:v>
                </c:pt>
              </c:numCache>
            </c:numRef>
          </c:val>
        </c:ser>
        <c:ser>
          <c:idx val="1"/>
          <c:order val="1"/>
          <c:tx>
            <c:strRef>
              <c:f>List1!$B$41</c:f>
              <c:strCache>
                <c:ptCount val="1"/>
                <c:pt idx="0">
                  <c:v>PORABA ENERGIJE PO UKREPIH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88888888888889E-2"/>
                  <c:y val="-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8888888888888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List1!$C$39:$D$39</c:f>
              <c:strCache>
                <c:ptCount val="2"/>
                <c:pt idx="0">
                  <c:v>Toplotna energija v MWh</c:v>
                </c:pt>
                <c:pt idx="1">
                  <c:v>Električna energija v MWh</c:v>
                </c:pt>
              </c:strCache>
            </c:strRef>
          </c:cat>
          <c:val>
            <c:numRef>
              <c:f>List1!$C$41:$D$41</c:f>
              <c:numCache>
                <c:formatCode>0.00</c:formatCode>
                <c:ptCount val="2"/>
                <c:pt idx="0">
                  <c:v>206.63900000000012</c:v>
                </c:pt>
                <c:pt idx="1">
                  <c:v>383.52099999999996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68475520"/>
        <c:axId val="87599744"/>
        <c:axId val="0"/>
      </c:bar3DChart>
      <c:catAx>
        <c:axId val="6847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7599744"/>
        <c:crosses val="autoZero"/>
        <c:auto val="1"/>
        <c:lblAlgn val="ctr"/>
        <c:lblOffset val="100"/>
        <c:noMultiLvlLbl val="0"/>
      </c:catAx>
      <c:valAx>
        <c:axId val="87599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sl-SI"/>
                  <a:t>MWh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8475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564217874827502E-2"/>
          <c:y val="0.89571773674683641"/>
          <c:w val="0.78339562193901013"/>
          <c:h val="8.09966131339059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66674</xdr:colOff>
      <xdr:row>28</xdr:row>
      <xdr:rowOff>42861</xdr:rowOff>
    </xdr:from>
    <xdr:to>
      <xdr:col>13</xdr:col>
      <xdr:colOff>66674</xdr:colOff>
      <xdr:row>46</xdr:row>
      <xdr:rowOff>28574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topLeftCell="A22" zoomScale="80" zoomScaleNormal="80" workbookViewId="0">
      <selection activeCell="M6" sqref="M6:N6"/>
    </sheetView>
  </sheetViews>
  <sheetFormatPr defaultRowHeight="15" x14ac:dyDescent="0.25"/>
  <cols>
    <col min="2" max="2" width="35.85546875" customWidth="1"/>
    <col min="3" max="6" width="14.140625" customWidth="1"/>
    <col min="11" max="11" width="14.42578125" customWidth="1"/>
  </cols>
  <sheetData>
    <row r="1" spans="1:14" ht="15.75" thickBot="1" x14ac:dyDescent="0.3">
      <c r="A1" s="1" t="s">
        <v>0</v>
      </c>
      <c r="B1" s="2" t="s">
        <v>1</v>
      </c>
      <c r="C1" s="126" t="s">
        <v>2</v>
      </c>
      <c r="D1" s="127"/>
      <c r="E1" s="128"/>
      <c r="F1" s="3" t="s">
        <v>3</v>
      </c>
      <c r="G1" s="3" t="s">
        <v>4</v>
      </c>
      <c r="H1" s="3" t="s">
        <v>5</v>
      </c>
    </row>
    <row r="2" spans="1:14" ht="15.75" thickBot="1" x14ac:dyDescent="0.3">
      <c r="A2" s="4"/>
      <c r="B2" s="5"/>
      <c r="C2" s="6" t="s">
        <v>6</v>
      </c>
      <c r="D2" s="7" t="s">
        <v>7</v>
      </c>
      <c r="E2" s="7" t="s">
        <v>8</v>
      </c>
      <c r="F2" s="7" t="s">
        <v>8</v>
      </c>
      <c r="G2" s="7" t="s">
        <v>9</v>
      </c>
      <c r="H2" s="7"/>
    </row>
    <row r="3" spans="1:14" ht="15.75" thickBot="1" x14ac:dyDescent="0.3">
      <c r="A3" s="129" t="s">
        <v>10</v>
      </c>
      <c r="B3" s="130"/>
      <c r="C3" s="130"/>
      <c r="D3" s="130"/>
      <c r="E3" s="130"/>
      <c r="F3" s="130"/>
      <c r="G3" s="130"/>
      <c r="H3" s="131"/>
      <c r="K3" t="s">
        <v>30</v>
      </c>
      <c r="M3" s="48">
        <v>7.0000000000000007E-2</v>
      </c>
      <c r="N3" t="s">
        <v>33</v>
      </c>
    </row>
    <row r="4" spans="1:14" x14ac:dyDescent="0.25">
      <c r="A4" s="8">
        <v>1</v>
      </c>
      <c r="B4" s="9" t="s">
        <v>11</v>
      </c>
      <c r="C4" s="10"/>
      <c r="D4" s="10"/>
      <c r="E4" s="10"/>
      <c r="F4" s="10"/>
      <c r="G4" s="10"/>
      <c r="H4" s="10" t="s">
        <v>12</v>
      </c>
      <c r="K4" t="s">
        <v>31</v>
      </c>
      <c r="L4">
        <f>433361/1000</f>
        <v>433.36099999999999</v>
      </c>
      <c r="M4">
        <f>L4*0.07</f>
        <v>30.335270000000001</v>
      </c>
      <c r="N4">
        <f>C9*J22</f>
        <v>2956.2051282051279</v>
      </c>
    </row>
    <row r="5" spans="1:14" x14ac:dyDescent="0.25">
      <c r="A5" s="11"/>
      <c r="B5" s="12" t="s">
        <v>13</v>
      </c>
      <c r="C5" s="13"/>
      <c r="D5" s="10"/>
      <c r="E5" s="10"/>
      <c r="F5" s="10"/>
      <c r="G5" s="10"/>
      <c r="H5" s="10" t="s">
        <v>12</v>
      </c>
      <c r="K5" t="s">
        <v>32</v>
      </c>
      <c r="L5">
        <f>767359/1000</f>
        <v>767.35900000000004</v>
      </c>
      <c r="M5">
        <f>L5*0.07</f>
        <v>53.715130000000009</v>
      </c>
      <c r="N5">
        <f>D9*J13</f>
        <v>3255.4872183403595</v>
      </c>
    </row>
    <row r="6" spans="1:14" x14ac:dyDescent="0.25">
      <c r="A6" s="11"/>
      <c r="B6" s="12" t="s">
        <v>14</v>
      </c>
      <c r="C6" s="13"/>
      <c r="D6" s="10"/>
      <c r="E6" s="10"/>
      <c r="F6" s="15">
        <v>18000</v>
      </c>
      <c r="G6" s="10"/>
      <c r="H6" s="10" t="s">
        <v>12</v>
      </c>
      <c r="K6" t="s">
        <v>39</v>
      </c>
      <c r="M6">
        <f>SUM(M4:M5)</f>
        <v>84.05040000000001</v>
      </c>
      <c r="N6">
        <f>SUM(N4:N5)</f>
        <v>6211.6923465454875</v>
      </c>
    </row>
    <row r="7" spans="1:14" x14ac:dyDescent="0.25">
      <c r="A7" s="11"/>
      <c r="B7" s="12" t="s">
        <v>15</v>
      </c>
      <c r="C7" s="13"/>
      <c r="D7" s="10"/>
      <c r="E7" s="10"/>
      <c r="F7" s="10"/>
      <c r="G7" s="10"/>
      <c r="H7" s="10" t="s">
        <v>12</v>
      </c>
    </row>
    <row r="8" spans="1:14" ht="15.75" thickBot="1" x14ac:dyDescent="0.3">
      <c r="A8" s="16"/>
      <c r="B8" s="17" t="s">
        <v>16</v>
      </c>
      <c r="C8" s="18"/>
      <c r="D8" s="19"/>
      <c r="E8" s="19"/>
      <c r="F8" s="19"/>
      <c r="G8" s="19"/>
      <c r="H8" s="19" t="s">
        <v>12</v>
      </c>
    </row>
    <row r="9" spans="1:14" ht="15.75" thickBot="1" x14ac:dyDescent="0.3">
      <c r="A9" s="132" t="s">
        <v>17</v>
      </c>
      <c r="B9" s="133"/>
      <c r="C9" s="20">
        <v>30.34</v>
      </c>
      <c r="D9" s="21">
        <v>53.72</v>
      </c>
      <c r="E9" s="22">
        <v>6211.69</v>
      </c>
      <c r="F9" s="22">
        <v>18000</v>
      </c>
      <c r="G9" s="49">
        <f>F9/E9</f>
        <v>2.8977621227073471</v>
      </c>
      <c r="H9" s="21"/>
    </row>
    <row r="10" spans="1:14" ht="15.75" thickBot="1" x14ac:dyDescent="0.3">
      <c r="A10" s="23"/>
      <c r="B10" s="24"/>
      <c r="C10" s="25"/>
      <c r="D10" s="25"/>
      <c r="E10" s="25"/>
      <c r="F10" s="25"/>
      <c r="G10" s="25"/>
      <c r="H10" s="10"/>
    </row>
    <row r="11" spans="1:14" ht="15.75" thickBot="1" x14ac:dyDescent="0.3">
      <c r="A11" s="129" t="s">
        <v>18</v>
      </c>
      <c r="B11" s="130"/>
      <c r="C11" s="130"/>
      <c r="D11" s="130"/>
      <c r="E11" s="130"/>
      <c r="F11" s="130"/>
      <c r="G11" s="130"/>
      <c r="H11" s="131"/>
    </row>
    <row r="12" spans="1:14" ht="15.75" thickBot="1" x14ac:dyDescent="0.3">
      <c r="A12" s="26">
        <v>2</v>
      </c>
      <c r="B12" s="27" t="s">
        <v>19</v>
      </c>
      <c r="C12" s="13"/>
      <c r="D12" s="10"/>
      <c r="E12" s="25"/>
      <c r="F12" s="13"/>
      <c r="G12" s="10"/>
      <c r="H12" s="28"/>
    </row>
    <row r="13" spans="1:14" x14ac:dyDescent="0.25">
      <c r="A13" s="76"/>
      <c r="B13" s="77" t="s">
        <v>20</v>
      </c>
      <c r="C13" s="78"/>
      <c r="D13" s="79">
        <v>173.17</v>
      </c>
      <c r="E13" s="80">
        <v>10494.28</v>
      </c>
      <c r="F13" s="81">
        <v>172900</v>
      </c>
      <c r="G13" s="79">
        <v>16</v>
      </c>
      <c r="H13" s="82" t="s">
        <v>24</v>
      </c>
      <c r="J13">
        <f>E13/D13</f>
        <v>60.601027891667158</v>
      </c>
      <c r="L13">
        <f>F13/E13</f>
        <v>16.475641968767746</v>
      </c>
    </row>
    <row r="14" spans="1:14" x14ac:dyDescent="0.25">
      <c r="A14" s="76"/>
      <c r="B14" s="77" t="s">
        <v>67</v>
      </c>
      <c r="C14" s="78"/>
      <c r="D14" s="79">
        <v>35.6</v>
      </c>
      <c r="E14" s="80">
        <v>2157.42</v>
      </c>
      <c r="F14" s="81">
        <v>96000</v>
      </c>
      <c r="G14" s="79">
        <v>44</v>
      </c>
      <c r="H14" s="82" t="s">
        <v>68</v>
      </c>
      <c r="J14">
        <f t="shared" ref="J14:J15" si="0">E14/D14</f>
        <v>60.601685393258428</v>
      </c>
      <c r="L14">
        <f t="shared" ref="L14:L16" si="1">F14/E14</f>
        <v>44.497594348805514</v>
      </c>
    </row>
    <row r="15" spans="1:14" x14ac:dyDescent="0.25">
      <c r="A15" s="76"/>
      <c r="B15" s="77" t="s">
        <v>21</v>
      </c>
      <c r="C15" s="78"/>
      <c r="D15" s="79">
        <v>215.29</v>
      </c>
      <c r="E15" s="80">
        <v>13046.82</v>
      </c>
      <c r="F15" s="81">
        <v>26950</v>
      </c>
      <c r="G15" s="79">
        <v>2</v>
      </c>
      <c r="H15" s="82" t="s">
        <v>22</v>
      </c>
      <c r="J15">
        <f t="shared" si="0"/>
        <v>60.601142644804682</v>
      </c>
      <c r="L15">
        <f t="shared" si="1"/>
        <v>2.0656374503518866</v>
      </c>
    </row>
    <row r="16" spans="1:14" ht="15.75" thickBot="1" x14ac:dyDescent="0.3">
      <c r="A16" s="83"/>
      <c r="B16" s="84" t="s">
        <v>23</v>
      </c>
      <c r="C16" s="85"/>
      <c r="D16" s="86">
        <v>79.8</v>
      </c>
      <c r="E16" s="87">
        <v>4835.9399999999996</v>
      </c>
      <c r="F16" s="88">
        <v>160000</v>
      </c>
      <c r="G16" s="86">
        <v>33</v>
      </c>
      <c r="H16" s="89" t="s">
        <v>69</v>
      </c>
      <c r="L16">
        <f t="shared" si="1"/>
        <v>33.085604866892481</v>
      </c>
    </row>
    <row r="17" spans="1:15" ht="15.75" thickBot="1" x14ac:dyDescent="0.3">
      <c r="A17" s="83"/>
      <c r="B17" s="90" t="s">
        <v>25</v>
      </c>
      <c r="C17" s="91"/>
      <c r="D17" s="21">
        <f>SUM(D13:D16)</f>
        <v>503.85999999999996</v>
      </c>
      <c r="E17" s="22">
        <f t="shared" ref="E17:F17" si="2">SUM(E13:E16)</f>
        <v>30534.46</v>
      </c>
      <c r="F17" s="22">
        <f t="shared" si="2"/>
        <v>455850</v>
      </c>
      <c r="G17" s="49">
        <f>AVERAGE(G13:G16)</f>
        <v>23.75</v>
      </c>
      <c r="H17" s="89"/>
      <c r="J17">
        <f>F17/E17</f>
        <v>14.9290342779928</v>
      </c>
    </row>
    <row r="18" spans="1:15" ht="24.75" thickBot="1" x14ac:dyDescent="0.3">
      <c r="A18" s="8">
        <v>3</v>
      </c>
      <c r="B18" s="30" t="s">
        <v>26</v>
      </c>
      <c r="C18" s="31"/>
      <c r="D18" s="32"/>
      <c r="E18" s="33"/>
      <c r="F18" s="31"/>
      <c r="G18" s="32"/>
      <c r="H18" s="34"/>
    </row>
    <row r="19" spans="1:15" ht="24.75" thickBot="1" x14ac:dyDescent="0.3">
      <c r="A19" s="8"/>
      <c r="B19" s="92" t="s">
        <v>58</v>
      </c>
      <c r="C19" s="31"/>
      <c r="D19" s="73">
        <v>3.14</v>
      </c>
      <c r="E19" s="74">
        <v>190.03</v>
      </c>
      <c r="F19" s="75">
        <v>2000</v>
      </c>
      <c r="G19" s="73">
        <v>10</v>
      </c>
      <c r="H19" s="34" t="s">
        <v>22</v>
      </c>
      <c r="L19">
        <f>F19/E19</f>
        <v>10.524654001999684</v>
      </c>
      <c r="O19" t="s">
        <v>71</v>
      </c>
    </row>
    <row r="20" spans="1:15" ht="15.75" thickBot="1" x14ac:dyDescent="0.3">
      <c r="A20" s="93"/>
      <c r="B20" s="94" t="s">
        <v>25</v>
      </c>
      <c r="C20" s="1"/>
      <c r="D20" s="95">
        <f>D19</f>
        <v>3.14</v>
      </c>
      <c r="E20" s="95">
        <f t="shared" ref="E20:G20" si="3">E19</f>
        <v>190.03</v>
      </c>
      <c r="F20" s="95">
        <f t="shared" si="3"/>
        <v>2000</v>
      </c>
      <c r="G20" s="96">
        <f t="shared" si="3"/>
        <v>10</v>
      </c>
      <c r="H20" s="95"/>
    </row>
    <row r="21" spans="1:15" ht="15.75" thickBot="1" x14ac:dyDescent="0.3">
      <c r="A21" s="8">
        <v>4</v>
      </c>
      <c r="B21" s="30" t="s">
        <v>27</v>
      </c>
      <c r="C21" s="31"/>
      <c r="D21" s="32"/>
      <c r="E21" s="33"/>
      <c r="F21" s="31"/>
      <c r="G21" s="32"/>
      <c r="H21" s="34"/>
    </row>
    <row r="22" spans="1:15" ht="15.75" thickBot="1" x14ac:dyDescent="0.3">
      <c r="A22" s="35"/>
      <c r="B22" s="36" t="s">
        <v>28</v>
      </c>
      <c r="C22" s="37">
        <v>19.5</v>
      </c>
      <c r="D22" s="38"/>
      <c r="E22" s="42">
        <v>1900</v>
      </c>
      <c r="F22" s="43">
        <v>23000</v>
      </c>
      <c r="G22" s="38">
        <v>12</v>
      </c>
      <c r="H22" s="39" t="s">
        <v>24</v>
      </c>
      <c r="J22">
        <f>E22/C22</f>
        <v>97.435897435897431</v>
      </c>
    </row>
    <row r="23" spans="1:15" ht="15.75" thickBot="1" x14ac:dyDescent="0.3">
      <c r="A23" s="40"/>
      <c r="B23" s="41" t="s">
        <v>25</v>
      </c>
      <c r="C23" s="20">
        <f>C22</f>
        <v>19.5</v>
      </c>
      <c r="D23" s="20">
        <f t="shared" ref="D23:G23" si="4">D22</f>
        <v>0</v>
      </c>
      <c r="E23" s="95">
        <f t="shared" si="4"/>
        <v>1900</v>
      </c>
      <c r="F23" s="95">
        <f t="shared" si="4"/>
        <v>23000</v>
      </c>
      <c r="G23" s="20">
        <f t="shared" si="4"/>
        <v>12</v>
      </c>
      <c r="H23" s="29"/>
    </row>
    <row r="24" spans="1:15" ht="15.75" thickBot="1" x14ac:dyDescent="0.3">
      <c r="A24" s="134" t="s">
        <v>70</v>
      </c>
      <c r="B24" s="135"/>
      <c r="C24" s="44">
        <f>C9+C17+C20+C23</f>
        <v>49.84</v>
      </c>
      <c r="D24" s="45">
        <f>D9+D17+D20+D23</f>
        <v>560.71999999999991</v>
      </c>
      <c r="E24" s="45">
        <f>E9+E17+E20+E23</f>
        <v>38836.18</v>
      </c>
      <c r="F24" s="45">
        <f>F9+F17+F20+F23</f>
        <v>498850</v>
      </c>
      <c r="G24" s="46">
        <f>AVERAGE(G9:G23)</f>
        <v>16.564776212270736</v>
      </c>
      <c r="H24" s="47"/>
    </row>
    <row r="25" spans="1:15" x14ac:dyDescent="0.25">
      <c r="C25" s="50">
        <f>C24/L4</f>
        <v>0.11500804179425468</v>
      </c>
      <c r="D25" s="50">
        <f>D24/L5</f>
        <v>0.73071404648932237</v>
      </c>
    </row>
    <row r="26" spans="1:15" x14ac:dyDescent="0.25">
      <c r="C26" t="s">
        <v>36</v>
      </c>
      <c r="D26" t="s">
        <v>37</v>
      </c>
    </row>
    <row r="27" spans="1:15" x14ac:dyDescent="0.25">
      <c r="B27" t="s">
        <v>34</v>
      </c>
      <c r="C27">
        <v>0.53</v>
      </c>
      <c r="D27">
        <v>0.33</v>
      </c>
    </row>
    <row r="28" spans="1:15" x14ac:dyDescent="0.25">
      <c r="B28" t="s">
        <v>35</v>
      </c>
      <c r="C28" s="14">
        <f>C27*C24*1000</f>
        <v>26415.200000000001</v>
      </c>
      <c r="D28" s="14">
        <f>D27*D24*1000</f>
        <v>185037.59999999998</v>
      </c>
      <c r="E28" t="s">
        <v>39</v>
      </c>
    </row>
    <row r="29" spans="1:15" x14ac:dyDescent="0.25">
      <c r="C29">
        <f>C28/1000</f>
        <v>26.415200000000002</v>
      </c>
      <c r="D29">
        <f>D28/1000</f>
        <v>185.03759999999997</v>
      </c>
      <c r="E29">
        <f>C29+D29</f>
        <v>211.45279999999997</v>
      </c>
      <c r="F29">
        <v>44.4</v>
      </c>
    </row>
    <row r="32" spans="1:15" x14ac:dyDescent="0.25">
      <c r="B32" t="s">
        <v>38</v>
      </c>
      <c r="C32">
        <f>C27*L4</f>
        <v>229.68133</v>
      </c>
      <c r="D32">
        <f>D27*L5</f>
        <v>253.22847000000002</v>
      </c>
      <c r="E32">
        <f>C32+D32</f>
        <v>482.90980000000002</v>
      </c>
    </row>
    <row r="33" spans="2:8" x14ac:dyDescent="0.25">
      <c r="E33" s="50">
        <f>E29/E32</f>
        <v>0.43787224860626139</v>
      </c>
      <c r="F33" s="50">
        <f>(E29+F29)/E32</f>
        <v>0.52981488468446891</v>
      </c>
    </row>
    <row r="36" spans="2:8" x14ac:dyDescent="0.25">
      <c r="B36" t="s">
        <v>40</v>
      </c>
      <c r="C36" s="14">
        <v>119737.00000000001</v>
      </c>
      <c r="E36" s="51"/>
    </row>
    <row r="37" spans="2:8" x14ac:dyDescent="0.25">
      <c r="C37" s="50">
        <f>E24/C36</f>
        <v>0.32434569097271515</v>
      </c>
    </row>
    <row r="39" spans="2:8" x14ac:dyDescent="0.25">
      <c r="C39" t="s">
        <v>43</v>
      </c>
      <c r="D39" t="s">
        <v>44</v>
      </c>
    </row>
    <row r="40" spans="2:8" x14ac:dyDescent="0.25">
      <c r="B40" t="s">
        <v>41</v>
      </c>
      <c r="C40" s="52">
        <f>L5</f>
        <v>767.35900000000004</v>
      </c>
      <c r="D40" s="52">
        <f>L4</f>
        <v>433.36099999999999</v>
      </c>
    </row>
    <row r="41" spans="2:8" x14ac:dyDescent="0.25">
      <c r="B41" t="s">
        <v>42</v>
      </c>
      <c r="C41" s="52">
        <f>C40-D24</f>
        <v>206.63900000000012</v>
      </c>
      <c r="D41" s="52">
        <f>D40-C24</f>
        <v>383.52099999999996</v>
      </c>
    </row>
    <row r="47" spans="2:8" ht="15.75" thickBot="1" x14ac:dyDescent="0.3"/>
    <row r="48" spans="2:8" ht="15.75" thickBot="1" x14ac:dyDescent="0.3">
      <c r="B48" s="116" t="s">
        <v>45</v>
      </c>
      <c r="C48" s="117"/>
      <c r="D48" s="118"/>
      <c r="E48" s="119" t="s">
        <v>46</v>
      </c>
      <c r="F48" s="120"/>
      <c r="G48" s="120"/>
      <c r="H48" s="121"/>
    </row>
    <row r="49" spans="2:8" ht="15.75" thickBot="1" x14ac:dyDescent="0.3">
      <c r="B49" s="53" t="s">
        <v>47</v>
      </c>
      <c r="C49" s="54">
        <f>C24</f>
        <v>49.84</v>
      </c>
      <c r="D49" s="55" t="s">
        <v>48</v>
      </c>
      <c r="E49" s="122">
        <f>C49/L4</f>
        <v>0.11500804179425468</v>
      </c>
      <c r="F49" s="123"/>
      <c r="G49" s="123"/>
      <c r="H49" s="56" t="s">
        <v>49</v>
      </c>
    </row>
    <row r="50" spans="2:8" ht="15.75" thickBot="1" x14ac:dyDescent="0.3">
      <c r="B50" s="53" t="s">
        <v>50</v>
      </c>
      <c r="C50" s="97">
        <f>D24</f>
        <v>560.71999999999991</v>
      </c>
      <c r="D50" s="55" t="s">
        <v>51</v>
      </c>
      <c r="E50" s="122">
        <f>C50/L5</f>
        <v>0.73071404648932237</v>
      </c>
      <c r="F50" s="123"/>
      <c r="G50" s="123"/>
      <c r="H50" s="56" t="s">
        <v>49</v>
      </c>
    </row>
    <row r="51" spans="2:8" ht="15.75" thickBot="1" x14ac:dyDescent="0.3">
      <c r="B51" s="53" t="s">
        <v>72</v>
      </c>
      <c r="C51" s="54">
        <f>E29</f>
        <v>211.45279999999997</v>
      </c>
      <c r="D51" s="55" t="s">
        <v>52</v>
      </c>
      <c r="E51" s="98">
        <f>E33</f>
        <v>0.43787224860626139</v>
      </c>
      <c r="F51" s="124" t="s">
        <v>53</v>
      </c>
      <c r="G51" s="124"/>
      <c r="H51" s="125"/>
    </row>
    <row r="52" spans="2:8" ht="15.75" thickBot="1" x14ac:dyDescent="0.3">
      <c r="B52" s="106" t="s">
        <v>54</v>
      </c>
      <c r="C52" s="108">
        <f>E24</f>
        <v>38836.18</v>
      </c>
      <c r="D52" s="110" t="s">
        <v>8</v>
      </c>
      <c r="E52" s="100" t="s">
        <v>55</v>
      </c>
      <c r="F52" s="101"/>
      <c r="G52" s="112">
        <f>C37</f>
        <v>0.32434569097271515</v>
      </c>
      <c r="H52" s="114" t="s">
        <v>49</v>
      </c>
    </row>
    <row r="53" spans="2:8" ht="15.75" thickBot="1" x14ac:dyDescent="0.3">
      <c r="B53" s="107"/>
      <c r="C53" s="109"/>
      <c r="D53" s="111"/>
      <c r="E53" s="100" t="s">
        <v>56</v>
      </c>
      <c r="F53" s="101"/>
      <c r="G53" s="113"/>
      <c r="H53" s="115"/>
    </row>
    <row r="54" spans="2:8" ht="15.75" thickBot="1" x14ac:dyDescent="0.3">
      <c r="B54" s="57" t="s">
        <v>73</v>
      </c>
      <c r="C54" s="58">
        <f>F24</f>
        <v>498850</v>
      </c>
      <c r="D54" s="59" t="s">
        <v>8</v>
      </c>
      <c r="E54" s="100"/>
      <c r="F54" s="101"/>
      <c r="G54" s="60"/>
      <c r="H54" s="61"/>
    </row>
    <row r="55" spans="2:8" ht="15.75" thickBot="1" x14ac:dyDescent="0.3">
      <c r="B55" s="62" t="s">
        <v>57</v>
      </c>
      <c r="C55" s="99">
        <f>G24</f>
        <v>16.564776212270736</v>
      </c>
      <c r="D55" s="59" t="s">
        <v>9</v>
      </c>
      <c r="E55" s="102"/>
      <c r="F55" s="103"/>
      <c r="G55" s="103"/>
      <c r="H55" s="103"/>
    </row>
    <row r="57" spans="2:8" ht="15.75" thickBot="1" x14ac:dyDescent="0.3"/>
    <row r="58" spans="2:8" x14ac:dyDescent="0.25">
      <c r="B58" s="104" t="s">
        <v>59</v>
      </c>
      <c r="C58" s="63" t="s">
        <v>60</v>
      </c>
      <c r="D58" s="104" t="s">
        <v>62</v>
      </c>
      <c r="E58" s="63" t="s">
        <v>3</v>
      </c>
      <c r="F58" s="104" t="s">
        <v>64</v>
      </c>
    </row>
    <row r="59" spans="2:8" ht="15.75" thickBot="1" x14ac:dyDescent="0.3">
      <c r="B59" s="105"/>
      <c r="C59" s="64" t="s">
        <v>61</v>
      </c>
      <c r="D59" s="105"/>
      <c r="E59" s="64" t="s">
        <v>63</v>
      </c>
      <c r="F59" s="105"/>
    </row>
    <row r="60" spans="2:8" ht="30.75" thickBot="1" x14ac:dyDescent="0.3">
      <c r="B60" s="65" t="s">
        <v>65</v>
      </c>
      <c r="C60" s="66">
        <v>19500</v>
      </c>
      <c r="D60" s="66">
        <v>1900</v>
      </c>
      <c r="E60" s="67">
        <v>23000</v>
      </c>
      <c r="F60" s="68" t="s">
        <v>66</v>
      </c>
    </row>
    <row r="61" spans="2:8" ht="15.75" thickBot="1" x14ac:dyDescent="0.3">
      <c r="B61" s="69" t="s">
        <v>29</v>
      </c>
      <c r="C61" s="70"/>
      <c r="D61" s="70"/>
      <c r="E61" s="71">
        <v>23000</v>
      </c>
      <c r="F61" s="72"/>
    </row>
  </sheetData>
  <mergeCells count="22">
    <mergeCell ref="C1:E1"/>
    <mergeCell ref="A3:H3"/>
    <mergeCell ref="A9:B9"/>
    <mergeCell ref="A11:H11"/>
    <mergeCell ref="A24:B24"/>
    <mergeCell ref="H52:H53"/>
    <mergeCell ref="E53:F53"/>
    <mergeCell ref="B48:D48"/>
    <mergeCell ref="E48:H48"/>
    <mergeCell ref="E49:G49"/>
    <mergeCell ref="E50:G50"/>
    <mergeCell ref="F51:H51"/>
    <mergeCell ref="B52:B53"/>
    <mergeCell ref="C52:C53"/>
    <mergeCell ref="D52:D53"/>
    <mergeCell ref="E52:F52"/>
    <mergeCell ref="G52:G53"/>
    <mergeCell ref="E54:F54"/>
    <mergeCell ref="E55:H55"/>
    <mergeCell ref="B58:B59"/>
    <mergeCell ref="D58:D59"/>
    <mergeCell ref="F58:F5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</dc:creator>
  <cp:lastModifiedBy>U</cp:lastModifiedBy>
  <dcterms:created xsi:type="dcterms:W3CDTF">2014-12-16T07:31:24Z</dcterms:created>
  <dcterms:modified xsi:type="dcterms:W3CDTF">2014-12-29T23:57:08Z</dcterms:modified>
</cp:coreProperties>
</file>